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defaultThemeVersion="124226"/>
  <mc:AlternateContent xmlns:mc="http://schemas.openxmlformats.org/markup-compatibility/2006">
    <mc:Choice Requires="x15">
      <x15ac:absPath xmlns:x15ac="http://schemas.microsoft.com/office/spreadsheetml/2010/11/ac" url="C:\Users\user013\Desktop\HP\"/>
    </mc:Choice>
  </mc:AlternateContent>
  <xr:revisionPtr revIDLastSave="0" documentId="13_ncr:1_{4BE72752-47A3-4397-8A2C-EEAAAFDA8870}" xr6:coauthVersionLast="36" xr6:coauthVersionMax="36" xr10:uidLastSave="{00000000-0000-0000-0000-000000000000}"/>
  <bookViews>
    <workbookView xWindow="0" yWindow="0" windowWidth="20490" windowHeight="6705" xr2:uid="{00000000-000D-0000-FFFF-FFFF00000000}"/>
  </bookViews>
  <sheets>
    <sheet name="返還期間計算表" sheetId="9" r:id="rId1"/>
  </sheets>
  <definedNames>
    <definedName name="KCS_HKS00M71" localSheetId="0">#REF!</definedName>
    <definedName name="KCS_HKS00M71">#REF!</definedName>
    <definedName name="KCS_HKS00M72" localSheetId="0">#REF!</definedName>
    <definedName name="KCS_HKS00M72">#REF!</definedName>
    <definedName name="m01_m02_予定者">#REF!</definedName>
    <definedName name="m03_予定者">#REF!</definedName>
    <definedName name="口座" localSheetId="0">#REF!</definedName>
    <definedName name="口座">#REF!</definedName>
  </definedNames>
  <calcPr calcId="191029"/>
</workbook>
</file>

<file path=xl/calcChain.xml><?xml version="1.0" encoding="utf-8"?>
<calcChain xmlns="http://schemas.openxmlformats.org/spreadsheetml/2006/main">
  <c r="H2" i="9" l="1"/>
  <c r="F2" i="9"/>
  <c r="M20" i="9"/>
  <c r="M21" i="9" s="1"/>
  <c r="M22" i="9" s="1"/>
  <c r="M23" i="9" s="1"/>
  <c r="M24" i="9" s="1"/>
  <c r="M25" i="9" s="1"/>
  <c r="M26" i="9" s="1"/>
  <c r="M27" i="9" s="1"/>
  <c r="M28" i="9" s="1"/>
  <c r="M29" i="9" s="1"/>
  <c r="M30" i="9" s="1"/>
  <c r="N20" i="9"/>
  <c r="N21" i="9" s="1"/>
  <c r="N22" i="9" s="1"/>
  <c r="N23" i="9" s="1"/>
  <c r="N24" i="9" s="1"/>
  <c r="N25" i="9" s="1"/>
  <c r="N26" i="9" s="1"/>
  <c r="N27" i="9" s="1"/>
  <c r="N28" i="9" s="1"/>
  <c r="N29" i="9" s="1"/>
  <c r="N30" i="9" s="1"/>
  <c r="D2" i="9" l="1"/>
  <c r="A10" i="9"/>
  <c r="L30" i="9"/>
  <c r="L20" i="9"/>
  <c r="L21" i="9" s="1"/>
  <c r="L22" i="9" s="1"/>
  <c r="L23" i="9" s="1"/>
  <c r="L24" i="9" s="1"/>
  <c r="L25" i="9" s="1"/>
  <c r="L26" i="9" s="1"/>
  <c r="L27" i="9" s="1"/>
  <c r="L28" i="9" s="1"/>
  <c r="L29" i="9" s="1"/>
  <c r="C12" i="9" l="1"/>
  <c r="H11" i="9" l="1"/>
  <c r="H15" i="9" s="1"/>
  <c r="F11" i="9"/>
  <c r="F12" i="9" s="1"/>
  <c r="D11" i="9"/>
  <c r="D15" i="9" s="1"/>
  <c r="H3" i="9"/>
  <c r="H7" i="9" s="1"/>
  <c r="F3" i="9"/>
  <c r="F7" i="9" s="1"/>
  <c r="D3" i="9"/>
  <c r="D7" i="9" s="1"/>
  <c r="H12" i="9" l="1"/>
  <c r="H13" i="9" s="1"/>
  <c r="D4" i="9"/>
  <c r="D5" i="9" s="1"/>
  <c r="D6" i="9" s="1"/>
  <c r="E5" i="9" s="1"/>
  <c r="F13" i="9"/>
  <c r="F14" i="9" s="1"/>
  <c r="G13" i="9" s="1"/>
  <c r="F15" i="9"/>
  <c r="D12" i="9"/>
  <c r="F4" i="9"/>
  <c r="F5" i="9" s="1"/>
  <c r="H4" i="9"/>
  <c r="H5" i="9" s="1"/>
  <c r="H14" i="9" l="1"/>
  <c r="I13" i="9" s="1"/>
  <c r="D13" i="9"/>
  <c r="D14" i="9" s="1"/>
  <c r="E13" i="9" s="1"/>
  <c r="F6" i="9"/>
  <c r="G5" i="9" s="1"/>
  <c r="H6" i="9"/>
  <c r="I5"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user14</author>
  </authors>
  <commentList>
    <comment ref="D4" authorId="0" shapeId="0" xr:uid="{00000000-0006-0000-0000-000001000000}">
      <text>
        <r>
          <rPr>
            <sz val="9"/>
            <color indexed="81"/>
            <rFont val="ＭＳ Ｐゴシック"/>
            <family val="3"/>
            <charset val="128"/>
          </rPr>
          <t>=DATE(YEAR(G5),MONTH(G5)+J4-1,DAY(G5))
開始の4月も期間に入っているため、それに回数を月数として足すことで一月分の期間が重複することを防ぐ為、1を引く。</t>
        </r>
      </text>
    </comment>
    <comment ref="F4" authorId="0" shapeId="0" xr:uid="{00000000-0006-0000-0000-000002000000}">
      <text>
        <r>
          <rPr>
            <sz val="9"/>
            <color indexed="81"/>
            <rFont val="ＭＳ Ｐゴシック"/>
            <family val="3"/>
            <charset val="128"/>
          </rPr>
          <t>=DATE(YEAR(G5),MONTH(G5)+I4*6-1,DAY(G5))
開始の4月も期間に入っているため、それに回数×6を月数として足すことで一月分の期間が重複することを防ぐ為、1を引く。</t>
        </r>
      </text>
    </comment>
    <comment ref="H4" authorId="0" shapeId="0" xr:uid="{00000000-0006-0000-0000-000003000000}">
      <text>
        <r>
          <rPr>
            <sz val="9"/>
            <color indexed="81"/>
            <rFont val="ＭＳ Ｐゴシック"/>
            <family val="3"/>
            <charset val="128"/>
          </rPr>
          <t>DATE(YEAR(G5)+H4-1,MONTH(G5)+5,DAY(G5))
開始年も期間に入っているため、それに回数を年数として足すことで一年分の期間が重複することを防ぐ為、1を引く
年賦の返還月は9月だが、開始月は4月となるため、5を足して終期月を9月とする。</t>
        </r>
      </text>
    </comment>
    <comment ref="H5" authorId="0" shapeId="0" xr:uid="{00000000-0006-0000-0000-000004000000}">
      <text>
        <r>
          <rPr>
            <sz val="9"/>
            <color indexed="81"/>
            <rFont val="ＭＳ Ｐゴシック"/>
            <family val="3"/>
            <charset val="128"/>
          </rPr>
          <t xml:space="preserve">=IF(DATEDIF(G5,H5,"m")+1&lt;12,0,(INT((DATEDIF(G5,H5,"m")+1)/12)))
期間月数に開始月は含まれないため1を足す。（DATEDIFでそのまま年数を出すと1月不足の結果になるので注意。）
期間月数が12未満であれば0年とし、12以上であれば12で割った整数部分を年数とする。
</t>
        </r>
      </text>
    </comment>
  </commentList>
</comments>
</file>

<file path=xl/sharedStrings.xml><?xml version="1.0" encoding="utf-8"?>
<sst xmlns="http://schemas.openxmlformats.org/spreadsheetml/2006/main" count="62" uniqueCount="28">
  <si>
    <t>借用金額</t>
    <rPh sb="0" eb="2">
      <t>シャクヨウ</t>
    </rPh>
    <rPh sb="2" eb="4">
      <t>キンガク</t>
    </rPh>
    <phoneticPr fontId="3"/>
  </si>
  <si>
    <t>最低返還額</t>
  </si>
  <si>
    <t>年賦</t>
  </si>
  <si>
    <t>半年賦</t>
  </si>
  <si>
    <t>月賦</t>
  </si>
  <si>
    <t>総額の20分の1</t>
  </si>
  <si>
    <t>年賦額の2分の1</t>
  </si>
  <si>
    <t>年賦額の12分の1</t>
  </si>
  <si>
    <t>円を超え</t>
    <rPh sb="0" eb="1">
      <t>エン</t>
    </rPh>
    <rPh sb="2" eb="3">
      <t>コ</t>
    </rPh>
    <phoneticPr fontId="3"/>
  </si>
  <si>
    <t>回数</t>
    <rPh sb="0" eb="2">
      <t>カイスウ</t>
    </rPh>
    <phoneticPr fontId="3"/>
  </si>
  <si>
    <t>最低額</t>
    <rPh sb="0" eb="3">
      <t>サイテイガク</t>
    </rPh>
    <phoneticPr fontId="3"/>
  </si>
  <si>
    <t>任意額</t>
    <rPh sb="0" eb="2">
      <t>ニンイ</t>
    </rPh>
    <rPh sb="2" eb="3">
      <t>ガク</t>
    </rPh>
    <phoneticPr fontId="3"/>
  </si>
  <si>
    <t>※最低額を下回ると赤で塗りつぶされます。</t>
    <rPh sb="1" eb="4">
      <t>サイテイガク</t>
    </rPh>
    <rPh sb="5" eb="7">
      <t>シタマワ</t>
    </rPh>
    <rPh sb="9" eb="10">
      <t>アカ</t>
    </rPh>
    <rPh sb="11" eb="12">
      <t>ヌ</t>
    </rPh>
    <phoneticPr fontId="3"/>
  </si>
  <si>
    <t>年未満の月数</t>
    <rPh sb="0" eb="1">
      <t>トシ</t>
    </rPh>
    <rPh sb="1" eb="3">
      <t>ミマン</t>
    </rPh>
    <rPh sb="4" eb="6">
      <t>ツキスウ</t>
    </rPh>
    <phoneticPr fontId="3"/>
  </si>
  <si>
    <t>最低額×回数</t>
    <rPh sb="0" eb="3">
      <t>サイテイガク</t>
    </rPh>
    <rPh sb="4" eb="6">
      <t>カイスウ</t>
    </rPh>
    <phoneticPr fontId="3"/>
  </si>
  <si>
    <t>任意額×回数</t>
    <rPh sb="0" eb="2">
      <t>ニンイ</t>
    </rPh>
    <rPh sb="2" eb="3">
      <t>ガク</t>
    </rPh>
    <rPh sb="4" eb="6">
      <t>カイスウ</t>
    </rPh>
    <phoneticPr fontId="3"/>
  </si>
  <si>
    <t>開始→</t>
    <rPh sb="0" eb="2">
      <t>カイシ</t>
    </rPh>
    <phoneticPr fontId="3"/>
  </si>
  <si>
    <t>←終了</t>
    <rPh sb="1" eb="3">
      <t>シュウリョウ</t>
    </rPh>
    <phoneticPr fontId="3"/>
  </si>
  <si>
    <t>期間年月</t>
    <rPh sb="0" eb="2">
      <t>キカン</t>
    </rPh>
    <rPh sb="2" eb="4">
      <t>ネンゲツ</t>
    </rPh>
    <phoneticPr fontId="3"/>
  </si>
  <si>
    <t>黄色のセルは必須入力</t>
    <rPh sb="0" eb="2">
      <t>キイロ</t>
    </rPh>
    <rPh sb="6" eb="8">
      <t>ヒッス</t>
    </rPh>
    <rPh sb="8" eb="10">
      <t>ニュウリョク</t>
    </rPh>
    <phoneticPr fontId="3"/>
  </si>
  <si>
    <t>返還期間計算表</t>
    <rPh sb="0" eb="2">
      <t>ヘンカン</t>
    </rPh>
    <rPh sb="2" eb="4">
      <t>キカン</t>
    </rPh>
    <rPh sb="4" eb="6">
      <t>ケイサン</t>
    </rPh>
    <rPh sb="6" eb="7">
      <t>ヒョウ</t>
    </rPh>
    <phoneticPr fontId="3"/>
  </si>
  <si>
    <t>円を超える</t>
    <rPh sb="0" eb="1">
      <t>エン</t>
    </rPh>
    <rPh sb="2" eb="3">
      <t>コ</t>
    </rPh>
    <phoneticPr fontId="3"/>
  </si>
  <si>
    <t>円以下</t>
    <rPh sb="0" eb="1">
      <t>エン</t>
    </rPh>
    <rPh sb="1" eb="3">
      <t>イカ</t>
    </rPh>
    <phoneticPr fontId="3"/>
  </si>
  <si>
    <t>タブレット</t>
    <phoneticPr fontId="3"/>
  </si>
  <si>
    <t>借用金額(本体)</t>
    <rPh sb="5" eb="7">
      <t>ホンタイ</t>
    </rPh>
    <phoneticPr fontId="3"/>
  </si>
  <si>
    <t>借用金額(合計)</t>
    <rPh sb="0" eb="2">
      <t>シャクヨウ</t>
    </rPh>
    <rPh sb="2" eb="4">
      <t>キンガク</t>
    </rPh>
    <rPh sb="5" eb="7">
      <t>ゴウケイ</t>
    </rPh>
    <phoneticPr fontId="3"/>
  </si>
  <si>
    <t>計画変更時は、本体にタブレットを含む残額を入力し、タブレットには０を入力する。</t>
    <rPh sb="0" eb="2">
      <t>ケイカク</t>
    </rPh>
    <rPh sb="2" eb="4">
      <t>ヘンコウ</t>
    </rPh>
    <rPh sb="4" eb="5">
      <t>ジ</t>
    </rPh>
    <rPh sb="7" eb="9">
      <t>ホンタイ</t>
    </rPh>
    <rPh sb="16" eb="17">
      <t>フク</t>
    </rPh>
    <rPh sb="18" eb="20">
      <t>ザンガク</t>
    </rPh>
    <rPh sb="21" eb="23">
      <t>ニュウリョク</t>
    </rPh>
    <rPh sb="34" eb="36">
      <t>ニュウリョク</t>
    </rPh>
    <phoneticPr fontId="3"/>
  </si>
  <si>
    <t>借用金額(本体)には、
ﾀﾌﾞﾚｯﾄを除く金額を入力</t>
    <rPh sb="19" eb="20">
      <t>ノゾ</t>
    </rPh>
    <rPh sb="21" eb="23">
      <t>キンガク</t>
    </rPh>
    <rPh sb="24" eb="26">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</si>
</sst>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
    <numFmt numFmtId="177" formatCode="#0&quot;年&quot;"/>
    <numFmt numFmtId="178" formatCode="#0&quot;ヶ月&quot;"/>
  </numFmts>
  <fonts count="1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0"/>
      <color theme="1"/>
      <name val="ＭＳ Ｐゴシック"/>
      <family val="2"/>
      <scheme val="minor"/>
    </font>
    <font>
      <b/>
      <sz val="10"/>
      <color theme="1"/>
      <name val="ＭＳ Ｐゴシック"/>
      <family val="3"/>
      <charset val="128"/>
      <scheme val="minor"/>
    </font>
    <font>
      <sz val="9"/>
      <color indexed="81"/>
      <name val="ＭＳ Ｐゴシック"/>
      <family val="3"/>
      <charset val="128"/>
    </font>
    <font>
      <b/>
      <sz val="12"/>
      <color theme="1" tint="0.249977111117893"/>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8"/>
      <color theme="1"/>
      <name val="ＭＳ Ｐゴシック"/>
      <family val="3"/>
      <charset val="128"/>
      <scheme val="minor"/>
    </font>
  </fonts>
  <fills count="10">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FFFF99"/>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249977111117893"/>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bottom style="thin">
        <color rgb="FF000000"/>
      </bottom>
      <diagonal/>
    </border>
  </borders>
  <cellStyleXfs count="3">
    <xf numFmtId="0" fontId="0" fillId="0" borderId="0"/>
    <xf numFmtId="38" fontId="2" fillId="0" borderId="0" applyFont="0" applyFill="0" applyBorder="0" applyAlignment="0" applyProtection="0">
      <alignment vertical="center"/>
    </xf>
    <xf numFmtId="0" fontId="1" fillId="0" borderId="0">
      <alignment vertical="center"/>
    </xf>
  </cellStyleXfs>
  <cellXfs count="66">
    <xf numFmtId="0" fontId="0" fillId="0" borderId="0" xfId="0"/>
    <xf numFmtId="0" fontId="7" fillId="0" borderId="0" xfId="0" applyFont="1"/>
    <xf numFmtId="0" fontId="5" fillId="0" borderId="0" xfId="0" applyFont="1" applyAlignment="1">
      <alignment horizontal="left"/>
    </xf>
    <xf numFmtId="0" fontId="5" fillId="0" borderId="0" xfId="0" applyFont="1" applyAlignment="1">
      <alignment vertical="center"/>
    </xf>
    <xf numFmtId="0" fontId="8" fillId="0" borderId="0" xfId="0" applyFont="1" applyAlignment="1">
      <alignment vertical="center"/>
    </xf>
    <xf numFmtId="0" fontId="6" fillId="0" borderId="0" xfId="0" applyFont="1" applyAlignment="1">
      <alignment vertical="center"/>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5" fillId="2" borderId="3" xfId="0" applyFont="1" applyFill="1" applyBorder="1" applyAlignment="1">
      <alignment horizontal="right" vertical="center" wrapText="1"/>
    </xf>
    <xf numFmtId="0" fontId="5" fillId="2" borderId="5" xfId="0" applyFont="1" applyFill="1" applyBorder="1" applyAlignment="1">
      <alignment horizontal="left" vertical="center" wrapText="1"/>
    </xf>
    <xf numFmtId="3" fontId="5" fillId="2" borderId="5" xfId="0" applyNumberFormat="1" applyFont="1" applyFill="1" applyBorder="1" applyAlignment="1">
      <alignment horizontal="right" vertical="center" wrapText="1"/>
    </xf>
    <xf numFmtId="3" fontId="5" fillId="2" borderId="4" xfId="0" applyNumberFormat="1" applyFont="1" applyFill="1" applyBorder="1" applyAlignment="1">
      <alignment horizontal="right" vertical="center" wrapText="1"/>
    </xf>
    <xf numFmtId="3" fontId="5" fillId="2" borderId="2" xfId="0" applyNumberFormat="1" applyFont="1" applyFill="1" applyBorder="1" applyAlignment="1">
      <alignment horizontal="right" vertical="center" wrapText="1" indent="1"/>
    </xf>
    <xf numFmtId="3" fontId="5" fillId="2" borderId="3" xfId="0" applyNumberFormat="1" applyFont="1" applyFill="1" applyBorder="1" applyAlignment="1">
      <alignment horizontal="right" vertical="center" wrapText="1"/>
    </xf>
    <xf numFmtId="3" fontId="5" fillId="2" borderId="5" xfId="0" applyNumberFormat="1" applyFont="1" applyFill="1" applyBorder="1" applyAlignment="1">
      <alignment horizontal="left" vertical="center" wrapText="1"/>
    </xf>
    <xf numFmtId="0" fontId="5" fillId="2" borderId="5" xfId="0" applyFont="1" applyFill="1" applyBorder="1" applyAlignment="1">
      <alignment horizontal="right" vertical="center" wrapText="1"/>
    </xf>
    <xf numFmtId="0" fontId="5" fillId="2" borderId="2" xfId="0" applyFont="1" applyFill="1" applyBorder="1" applyAlignment="1">
      <alignment horizontal="center" vertical="center" shrinkToFit="1"/>
    </xf>
    <xf numFmtId="0" fontId="5" fillId="0" borderId="0" xfId="0" applyFont="1" applyFill="1" applyAlignment="1">
      <alignment vertical="center"/>
    </xf>
    <xf numFmtId="0" fontId="4" fillId="0" borderId="0" xfId="0" applyFont="1" applyFill="1" applyBorder="1" applyAlignment="1">
      <alignment horizontal="left" vertical="center" indent="1"/>
    </xf>
    <xf numFmtId="14" fontId="4" fillId="0" borderId="0" xfId="0" applyNumberFormat="1" applyFont="1" applyFill="1" applyBorder="1" applyAlignment="1">
      <alignment horizontal="left" vertical="center" indent="1"/>
    </xf>
    <xf numFmtId="0" fontId="5" fillId="0" borderId="0" xfId="0" applyFont="1" applyFill="1" applyBorder="1" applyAlignment="1">
      <alignment horizontal="left"/>
    </xf>
    <xf numFmtId="0" fontId="5" fillId="0" borderId="0" xfId="0" applyFont="1" applyFill="1" applyBorder="1" applyAlignment="1">
      <alignment horizontal="left" indent="1"/>
    </xf>
    <xf numFmtId="0" fontId="11" fillId="0" borderId="0" xfId="0" applyFont="1" applyFill="1" applyAlignment="1">
      <alignment vertical="center"/>
    </xf>
    <xf numFmtId="38" fontId="4" fillId="0" borderId="0" xfId="1" applyFont="1" applyFill="1" applyAlignment="1">
      <alignment vertical="center"/>
    </xf>
    <xf numFmtId="0" fontId="8" fillId="0" borderId="0" xfId="0" applyFont="1" applyFill="1" applyAlignment="1">
      <alignment horizontal="center" vertical="center"/>
    </xf>
    <xf numFmtId="0" fontId="13" fillId="3" borderId="1" xfId="0" applyFont="1" applyFill="1" applyBorder="1"/>
    <xf numFmtId="0" fontId="8" fillId="0" borderId="0" xfId="0" applyFont="1" applyFill="1" applyAlignment="1">
      <alignment vertical="center"/>
    </xf>
    <xf numFmtId="0" fontId="12" fillId="4" borderId="1" xfId="0" applyFont="1" applyFill="1" applyBorder="1" applyAlignment="1">
      <alignment horizontal="center" vertical="center"/>
    </xf>
    <xf numFmtId="0" fontId="12" fillId="6" borderId="6" xfId="0" applyFont="1" applyFill="1" applyBorder="1" applyAlignment="1">
      <alignment horizontal="center" vertical="center"/>
    </xf>
    <xf numFmtId="0" fontId="13" fillId="7" borderId="1" xfId="0" applyFont="1" applyFill="1" applyBorder="1"/>
    <xf numFmtId="0" fontId="12" fillId="7" borderId="1" xfId="0" applyFont="1" applyFill="1" applyBorder="1" applyAlignment="1">
      <alignment horizontal="center" vertical="center"/>
    </xf>
    <xf numFmtId="176" fontId="12" fillId="7"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12" fillId="3" borderId="7" xfId="0" applyFont="1" applyFill="1" applyBorder="1" applyAlignment="1">
      <alignment horizontal="center" vertical="center"/>
    </xf>
    <xf numFmtId="0" fontId="13" fillId="0" borderId="7" xfId="0" applyNumberFormat="1" applyFont="1" applyFill="1" applyBorder="1" applyAlignment="1">
      <alignment vertical="center"/>
    </xf>
    <xf numFmtId="177" fontId="13" fillId="0" borderId="1" xfId="0" applyNumberFormat="1" applyFont="1" applyFill="1" applyBorder="1" applyAlignment="1">
      <alignment horizontal="center" vertical="center"/>
    </xf>
    <xf numFmtId="178" fontId="13" fillId="0" borderId="1" xfId="0" applyNumberFormat="1" applyFont="1" applyFill="1" applyBorder="1" applyAlignment="1">
      <alignment horizontal="center" vertical="center"/>
    </xf>
    <xf numFmtId="0" fontId="12" fillId="7" borderId="7" xfId="0" applyFont="1" applyFill="1" applyBorder="1" applyAlignment="1">
      <alignment horizontal="center" vertical="center"/>
    </xf>
    <xf numFmtId="176" fontId="12" fillId="8" borderId="1" xfId="0" applyNumberFormat="1"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49" fontId="10" fillId="5" borderId="10" xfId="0" applyNumberFormat="1" applyFont="1" applyFill="1" applyBorder="1" applyAlignment="1">
      <alignment horizontal="center" vertical="center"/>
    </xf>
    <xf numFmtId="38" fontId="13" fillId="8" borderId="9" xfId="1" applyFont="1" applyFill="1" applyBorder="1" applyAlignment="1" applyProtection="1">
      <alignment horizontal="right" vertical="center" indent="1"/>
      <protection locked="0"/>
    </xf>
    <xf numFmtId="3" fontId="15" fillId="2" borderId="4" xfId="0" applyNumberFormat="1" applyFont="1" applyFill="1" applyBorder="1" applyAlignment="1">
      <alignment horizontal="left" vertical="center" wrapText="1" indent="1"/>
    </xf>
    <xf numFmtId="0" fontId="15" fillId="2" borderId="4" xfId="0" applyFont="1" applyFill="1" applyBorder="1" applyAlignment="1">
      <alignment horizontal="left" vertical="center" wrapText="1" indent="1"/>
    </xf>
    <xf numFmtId="3" fontId="15" fillId="2" borderId="5" xfId="0" applyNumberFormat="1" applyFont="1" applyFill="1" applyBorder="1" applyAlignment="1">
      <alignment horizontal="center" vertical="center" wrapText="1"/>
    </xf>
    <xf numFmtId="38" fontId="13" fillId="0" borderId="9" xfId="1" applyFont="1" applyFill="1" applyBorder="1" applyAlignment="1" applyProtection="1">
      <alignment horizontal="right" vertical="center" indent="1"/>
    </xf>
    <xf numFmtId="0" fontId="4" fillId="0" borderId="0" xfId="0" applyFont="1" applyFill="1" applyBorder="1" applyAlignment="1" applyProtection="1">
      <alignment horizontal="left" vertical="center" indent="1"/>
      <protection locked="0"/>
    </xf>
    <xf numFmtId="49" fontId="10" fillId="5" borderId="11" xfId="0" applyNumberFormat="1" applyFont="1" applyFill="1" applyBorder="1" applyAlignment="1">
      <alignment horizontal="center" vertical="center"/>
    </xf>
    <xf numFmtId="3" fontId="5" fillId="9" borderId="2" xfId="0" applyNumberFormat="1" applyFont="1" applyFill="1" applyBorder="1" applyAlignment="1">
      <alignment horizontal="right" vertical="center" wrapText="1" indent="1"/>
    </xf>
    <xf numFmtId="0" fontId="5" fillId="0" borderId="0" xfId="0" applyFont="1" applyAlignment="1">
      <alignment vertical="top" wrapText="1"/>
    </xf>
    <xf numFmtId="0" fontId="5" fillId="0" borderId="0" xfId="0" applyFont="1" applyAlignment="1">
      <alignment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8" xfId="0" applyFont="1" applyFill="1" applyBorder="1" applyAlignment="1">
      <alignment horizontal="center" vertical="center" wrapText="1"/>
    </xf>
    <xf numFmtId="38" fontId="13" fillId="0" borderId="6" xfId="1" applyFont="1" applyFill="1" applyBorder="1" applyAlignment="1">
      <alignment horizontal="center" vertical="center"/>
    </xf>
    <xf numFmtId="38" fontId="13" fillId="0" borderId="8" xfId="1" applyFont="1" applyFill="1" applyBorder="1" applyAlignment="1">
      <alignment horizontal="center" vertical="center"/>
    </xf>
    <xf numFmtId="176" fontId="13" fillId="0" borderId="6" xfId="0" applyNumberFormat="1" applyFont="1" applyFill="1" applyBorder="1" applyAlignment="1">
      <alignment horizontal="center" vertical="center"/>
    </xf>
    <xf numFmtId="176" fontId="13" fillId="0" borderId="8" xfId="0" applyNumberFormat="1" applyFont="1" applyFill="1" applyBorder="1" applyAlignment="1">
      <alignment horizontal="center" vertical="center"/>
    </xf>
    <xf numFmtId="38" fontId="13" fillId="0" borderId="1" xfId="1" applyFont="1" applyFill="1" applyBorder="1" applyAlignment="1">
      <alignment horizontal="center" vertical="center"/>
    </xf>
    <xf numFmtId="176" fontId="13" fillId="0" borderId="1" xfId="0" applyNumberFormat="1" applyFont="1" applyFill="1" applyBorder="1" applyAlignment="1">
      <alignment horizontal="center" vertical="center"/>
    </xf>
    <xf numFmtId="0" fontId="14" fillId="3"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38" fontId="13" fillId="5" borderId="1" xfId="1" applyFont="1" applyFill="1" applyBorder="1" applyAlignment="1" applyProtection="1">
      <alignment horizontal="center" vertical="center"/>
      <protection locked="0"/>
    </xf>
    <xf numFmtId="0" fontId="8" fillId="2" borderId="12" xfId="0" applyFont="1" applyFill="1" applyBorder="1" applyAlignment="1">
      <alignment horizontal="center" vertical="center" wrapText="1"/>
    </xf>
    <xf numFmtId="0" fontId="8" fillId="2" borderId="1" xfId="0"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6">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0000"/>
        </patternFill>
      </fill>
    </dxf>
    <dxf>
      <fill>
        <patternFill patternType="none">
          <bgColor auto="1"/>
        </patternFill>
      </fill>
    </dxf>
  </dxfs>
  <tableStyles count="0" defaultTableStyle="TableStyleMedium9" defaultPivotStyle="PivotStyleLight16"/>
  <colors>
    <mruColors>
      <color rgb="FFFFFF99"/>
      <color rgb="FFFF99FF"/>
      <color rgb="FFFFFF66"/>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0"/>
  <sheetViews>
    <sheetView tabSelected="1" zoomScaleNormal="100" workbookViewId="0">
      <selection activeCell="A5" sqref="A5"/>
    </sheetView>
  </sheetViews>
  <sheetFormatPr defaultRowHeight="13.5" customHeight="1" x14ac:dyDescent="0.15"/>
  <cols>
    <col min="1" max="1" width="18.5" style="2" customWidth="1"/>
    <col min="2" max="2" width="7" style="1" customWidth="1"/>
    <col min="3" max="3" width="17.875" style="1" customWidth="1"/>
    <col min="4" max="9" width="10.875" style="1" customWidth="1"/>
    <col min="10" max="11" width="10.25" style="1" customWidth="1"/>
    <col min="12" max="16384" width="9" style="1"/>
  </cols>
  <sheetData>
    <row r="1" spans="1:13" ht="22.5" customHeight="1" x14ac:dyDescent="0.2">
      <c r="A1" s="18" t="s">
        <v>20</v>
      </c>
      <c r="B1" s="17"/>
      <c r="C1" s="25"/>
      <c r="D1" s="53" t="s">
        <v>4</v>
      </c>
      <c r="E1" s="54"/>
      <c r="F1" s="53" t="s">
        <v>3</v>
      </c>
      <c r="G1" s="54"/>
      <c r="H1" s="61" t="s">
        <v>2</v>
      </c>
      <c r="I1" s="61"/>
      <c r="J1" s="3"/>
      <c r="K1" s="3"/>
      <c r="L1" s="3"/>
      <c r="M1" s="3"/>
    </row>
    <row r="2" spans="1:13" s="3" customFormat="1" ht="22.5" customHeight="1" thickBot="1" x14ac:dyDescent="0.2">
      <c r="A2" s="40" t="s">
        <v>24</v>
      </c>
      <c r="B2" s="17"/>
      <c r="C2" s="27" t="s">
        <v>10</v>
      </c>
      <c r="D2" s="55">
        <f>IF(A3&lt;=F19,K19,IF(A3&lt;=F20,K20,IF(A3&lt;=F21,K21,IF(A3&lt;=F22,K22,IF(A3&lt;=F23,K23,IF(A3&lt;=F24,K24,IF(A3&lt;=F25,K25,IF(A3&lt;=F26,K26,IF(A3&lt;=F27,K27,IF(A3&lt;=F28,K28,IF(A3&lt;=F29,K29,K30)))))))))))+IF(A5&gt;0,L19*1,0)</f>
        <v>6680</v>
      </c>
      <c r="E2" s="56"/>
      <c r="F2" s="55">
        <f>IF(A3&lt;=F19,J19,IF(A3&lt;=F20,J20,IF(A3&lt;=F21,J21,IF(A3&lt;=F22,J22,IF(A3&lt;=F23,J23,IF(A3&lt;=F24,J24,IF(A3&lt;=F25,J25,IF(A3&lt;=F26,J26,IF(A3&lt;=F27,J27,IF(A3&lt;=F28,J28,IF(A3&lt;=F29,J29,J30)))))))))))+IF(A5&gt;0,M19,0)</f>
        <v>40000</v>
      </c>
      <c r="G2" s="56"/>
      <c r="H2" s="59">
        <f>IF(A3&lt;=F19,I19,IF(A3&lt;=F20,I20,IF(A3&lt;=F21,I21,IF(A3&lt;=F22,I22,IF(A3&lt;=F23,I23,IF(A3&lt;=F24,I24,IF(A3&lt;=F25,I25,IF(A3&lt;=F26,I26,IF(A3&lt;=F27,I27,IF(A3&lt;=F28,I28,IF(A3&lt;=F29,I29,I30)))))))))))+IF(A5&gt;0,N19,0)</f>
        <v>80000</v>
      </c>
      <c r="I2" s="59"/>
    </row>
    <row r="3" spans="1:13" s="3" customFormat="1" ht="22.5" customHeight="1" thickBot="1" x14ac:dyDescent="0.2">
      <c r="A3" s="41">
        <v>450000</v>
      </c>
      <c r="B3" s="17"/>
      <c r="C3" s="32" t="s">
        <v>9</v>
      </c>
      <c r="D3" s="55">
        <f>ROUNDUP($A$10/D2,0)</f>
        <v>78</v>
      </c>
      <c r="E3" s="56"/>
      <c r="F3" s="55">
        <f>ROUNDUP($A$10/F2,0)</f>
        <v>13</v>
      </c>
      <c r="G3" s="56"/>
      <c r="H3" s="59">
        <f>ROUNDUP($A$10/H2,0)</f>
        <v>7</v>
      </c>
      <c r="I3" s="59"/>
    </row>
    <row r="4" spans="1:13" s="3" customFormat="1" ht="22.5" customHeight="1" thickBot="1" x14ac:dyDescent="0.2">
      <c r="A4" s="47" t="s">
        <v>23</v>
      </c>
      <c r="B4" s="24" t="s">
        <v>16</v>
      </c>
      <c r="C4" s="38">
        <v>43922</v>
      </c>
      <c r="D4" s="57">
        <f>DATE(YEAR(C4),MONTH(C4)+D3-1,DAY(C4))</f>
        <v>46266</v>
      </c>
      <c r="E4" s="58"/>
      <c r="F4" s="57">
        <f>DATE(YEAR(C4),MONTH(C4)+F3*6-1,DAY(C4))</f>
        <v>46266</v>
      </c>
      <c r="G4" s="58"/>
      <c r="H4" s="60">
        <f>DATE(YEAR(C4)+H3-1,MONTH(C4)+5,DAY(C4))</f>
        <v>46266</v>
      </c>
      <c r="I4" s="60"/>
      <c r="J4" s="26" t="s">
        <v>17</v>
      </c>
    </row>
    <row r="5" spans="1:13" s="3" customFormat="1" ht="22.5" customHeight="1" thickBot="1" x14ac:dyDescent="0.2">
      <c r="A5" s="41">
        <v>70000</v>
      </c>
      <c r="B5" s="17"/>
      <c r="C5" s="32" t="s">
        <v>18</v>
      </c>
      <c r="D5" s="35">
        <f>IF(DATEDIF(C4,D4,"m")+1&lt;12,0,(INT((DATEDIF(C4,D4,"m")+1)/12)))</f>
        <v>6</v>
      </c>
      <c r="E5" s="36">
        <f>D6</f>
        <v>6</v>
      </c>
      <c r="F5" s="35">
        <f>IF(DATEDIF(C4,F4,"m")+1&lt;12,0,(INT((DATEDIF(C4,F4,"m")+1)/12)))</f>
        <v>6</v>
      </c>
      <c r="G5" s="36">
        <f>F6</f>
        <v>6</v>
      </c>
      <c r="H5" s="35">
        <f>IF(DATEDIF(C4,H4,"m")+1&lt;12,0,(INT((DATEDIF(C4,H4,"m")+1)/12)))</f>
        <v>6</v>
      </c>
      <c r="I5" s="36">
        <f>H6</f>
        <v>6</v>
      </c>
    </row>
    <row r="6" spans="1:13" s="3" customFormat="1" ht="35.25" hidden="1" customHeight="1" thickBot="1" x14ac:dyDescent="0.2">
      <c r="A6" s="46"/>
      <c r="B6" s="17"/>
      <c r="C6" s="33" t="s">
        <v>13</v>
      </c>
      <c r="D6" s="34">
        <f>(DATEDIF(C4,D4,"m")+1)-(IF(D5=0,0,D5*12))</f>
        <v>6</v>
      </c>
      <c r="E6" s="34"/>
      <c r="F6" s="34">
        <f>(DATEDIF(C4,F4,"m")+1)-(IF(F5=0,0,F5*12))</f>
        <v>6</v>
      </c>
      <c r="G6" s="34"/>
      <c r="H6" s="34">
        <f>(DATEDIF(C4,H4,"m")+1)-(IF(H5=0,0,H5*12))</f>
        <v>6</v>
      </c>
    </row>
    <row r="7" spans="1:13" s="3" customFormat="1" ht="24" x14ac:dyDescent="0.15">
      <c r="A7" s="49" t="s">
        <v>27</v>
      </c>
      <c r="B7" s="17"/>
      <c r="C7" s="22" t="s">
        <v>14</v>
      </c>
      <c r="D7" s="23">
        <f>D3*D2</f>
        <v>521040</v>
      </c>
      <c r="E7" s="23"/>
      <c r="F7" s="23">
        <f t="shared" ref="F7" si="0">F3*F2</f>
        <v>520000</v>
      </c>
      <c r="G7" s="23"/>
      <c r="H7" s="23">
        <f>H3*H2</f>
        <v>560000</v>
      </c>
    </row>
    <row r="8" spans="1:13" s="3" customFormat="1" ht="6.75" customHeight="1" x14ac:dyDescent="0.15">
      <c r="A8" s="19"/>
      <c r="B8" s="17"/>
      <c r="C8" s="17"/>
      <c r="D8" s="17"/>
      <c r="E8" s="17"/>
      <c r="F8" s="17"/>
      <c r="G8" s="17"/>
      <c r="H8" s="17"/>
    </row>
    <row r="9" spans="1:13" s="3" customFormat="1" ht="22.5" customHeight="1" thickBot="1" x14ac:dyDescent="0.25">
      <c r="A9" s="40" t="s">
        <v>25</v>
      </c>
      <c r="B9" s="17"/>
      <c r="C9" s="29"/>
      <c r="D9" s="62" t="s">
        <v>4</v>
      </c>
      <c r="E9" s="62"/>
      <c r="F9" s="62" t="s">
        <v>3</v>
      </c>
      <c r="G9" s="62"/>
      <c r="H9" s="62" t="s">
        <v>2</v>
      </c>
      <c r="I9" s="62"/>
    </row>
    <row r="10" spans="1:13" s="3" customFormat="1" ht="22.5" customHeight="1" thickBot="1" x14ac:dyDescent="0.2">
      <c r="A10" s="45">
        <f>A3+A5</f>
        <v>520000</v>
      </c>
      <c r="B10" s="17"/>
      <c r="C10" s="28" t="s">
        <v>11</v>
      </c>
      <c r="D10" s="63">
        <v>10000</v>
      </c>
      <c r="E10" s="63"/>
      <c r="F10" s="63">
        <v>50000</v>
      </c>
      <c r="G10" s="63"/>
      <c r="H10" s="63">
        <v>100000</v>
      </c>
      <c r="I10" s="63"/>
      <c r="J10" s="17" t="s">
        <v>12</v>
      </c>
    </row>
    <row r="11" spans="1:13" s="3" customFormat="1" ht="22.5" customHeight="1" x14ac:dyDescent="0.15">
      <c r="A11" s="18"/>
      <c r="B11" s="17"/>
      <c r="C11" s="30" t="s">
        <v>9</v>
      </c>
      <c r="D11" s="59">
        <f>IF(D10="","",ROUNDUP($A$10/D10,0))</f>
        <v>52</v>
      </c>
      <c r="E11" s="59"/>
      <c r="F11" s="59">
        <f>IF(F10="","",ROUNDUP($A$10/F10,0))</f>
        <v>11</v>
      </c>
      <c r="G11" s="59"/>
      <c r="H11" s="59">
        <f>IF(H10="","",ROUNDUP($A$10/H10,0))</f>
        <v>6</v>
      </c>
      <c r="I11" s="59"/>
    </row>
    <row r="12" spans="1:13" s="3" customFormat="1" ht="22.5" customHeight="1" x14ac:dyDescent="0.15">
      <c r="A12" s="39" t="s">
        <v>19</v>
      </c>
      <c r="B12" s="24" t="s">
        <v>16</v>
      </c>
      <c r="C12" s="31">
        <f>C4</f>
        <v>43922</v>
      </c>
      <c r="D12" s="60">
        <f>IF(D10="","",DATE(YEAR(C12),MONTH(C12)+D11-1,DAY(C12)))</f>
        <v>45474</v>
      </c>
      <c r="E12" s="60"/>
      <c r="F12" s="60">
        <f>IF(F10="","",DATE(YEAR(C12),MONTH(C12)+F11*6-1,DAY(C12)))</f>
        <v>45901</v>
      </c>
      <c r="G12" s="60"/>
      <c r="H12" s="60">
        <f>IF(H10="","",DATE(YEAR(C12)+H11-1,MONTH(C12)+5,DAY(C12)))</f>
        <v>45901</v>
      </c>
      <c r="I12" s="60"/>
      <c r="J12" s="26" t="s">
        <v>17</v>
      </c>
    </row>
    <row r="13" spans="1:13" s="3" customFormat="1" ht="22.5" customHeight="1" x14ac:dyDescent="0.15">
      <c r="B13" s="17"/>
      <c r="C13" s="30" t="s">
        <v>18</v>
      </c>
      <c r="D13" s="35">
        <f>IF(D10="","",IF(DATEDIF(C12,D12,"m")+1&lt;12,0,(INT((DATEDIF(C12,D12,"m")+1)/12))))</f>
        <v>4</v>
      </c>
      <c r="E13" s="36">
        <f>D14</f>
        <v>4</v>
      </c>
      <c r="F13" s="35">
        <f>IF(F10="","",IF(DATEDIF(C12,F12,"m")+1&lt;12,0,(INT((DATEDIF(C12,F12,"m")+1)/12))))</f>
        <v>5</v>
      </c>
      <c r="G13" s="36">
        <f>F14</f>
        <v>6</v>
      </c>
      <c r="H13" s="35">
        <f>IF(H10="","",IF(DATEDIF(C12,H12,"m")+1&lt;12,0,(INT((DATEDIF(C12,H12,"m")+1)/12))))</f>
        <v>5</v>
      </c>
      <c r="I13" s="36">
        <f>H14</f>
        <v>6</v>
      </c>
    </row>
    <row r="14" spans="1:13" s="3" customFormat="1" ht="21" hidden="1" customHeight="1" x14ac:dyDescent="0.15">
      <c r="A14" s="18"/>
      <c r="B14" s="17"/>
      <c r="C14" s="37" t="s">
        <v>13</v>
      </c>
      <c r="D14" s="34">
        <f>IF(D10="","",(DATEDIF(C12,D12,"m")+1)-(IF(D13=0,0,D13*12)))</f>
        <v>4</v>
      </c>
      <c r="E14" s="34"/>
      <c r="F14" s="34">
        <f>IF(F10="","",(DATEDIF(C12,F12,"m")+1)-(IF(F13=0,0,F13*12)))</f>
        <v>6</v>
      </c>
      <c r="G14" s="34"/>
      <c r="H14" s="34">
        <f>IF(H10="","",(DATEDIF(C12,H12,"m")+1)-(IF(H13=0,0,H13*12)))</f>
        <v>6</v>
      </c>
    </row>
    <row r="15" spans="1:13" s="3" customFormat="1" ht="13.5" customHeight="1" x14ac:dyDescent="0.15">
      <c r="A15" s="50" t="s">
        <v>26</v>
      </c>
      <c r="B15" s="17"/>
      <c r="C15" s="22" t="s">
        <v>15</v>
      </c>
      <c r="D15" s="23">
        <f>IF(D10="","",D11*D10)</f>
        <v>520000</v>
      </c>
      <c r="E15" s="23"/>
      <c r="F15" s="23">
        <f>IF(F10="","",F11*F10)</f>
        <v>550000</v>
      </c>
      <c r="G15" s="23"/>
      <c r="H15" s="23">
        <f>IF(H10="","",H11*H10)</f>
        <v>600000</v>
      </c>
    </row>
    <row r="16" spans="1:13" s="3" customFormat="1" ht="13.5" customHeight="1" x14ac:dyDescent="0.15">
      <c r="A16" s="50"/>
    </row>
    <row r="17" spans="1:14" s="3" customFormat="1" ht="13.5" customHeight="1" x14ac:dyDescent="0.15">
      <c r="A17" s="50"/>
      <c r="C17" s="4" t="s">
        <v>1</v>
      </c>
      <c r="D17" s="4"/>
      <c r="E17" s="4"/>
      <c r="F17" s="5"/>
      <c r="G17" s="5"/>
      <c r="H17" s="4"/>
      <c r="L17" s="65" t="s">
        <v>23</v>
      </c>
      <c r="M17" s="65"/>
      <c r="N17" s="65"/>
    </row>
    <row r="18" spans="1:14" s="3" customFormat="1" ht="13.5" customHeight="1" x14ac:dyDescent="0.15">
      <c r="A18" s="50"/>
      <c r="C18" s="51" t="s">
        <v>0</v>
      </c>
      <c r="D18" s="52"/>
      <c r="E18" s="6"/>
      <c r="F18" s="6"/>
      <c r="G18" s="6"/>
      <c r="H18" s="6"/>
      <c r="I18" s="7" t="s">
        <v>2</v>
      </c>
      <c r="J18" s="7" t="s">
        <v>3</v>
      </c>
      <c r="K18" s="7" t="s">
        <v>4</v>
      </c>
      <c r="L18" s="64" t="s">
        <v>2</v>
      </c>
      <c r="M18" s="64" t="s">
        <v>3</v>
      </c>
      <c r="N18" s="64" t="s">
        <v>4</v>
      </c>
    </row>
    <row r="19" spans="1:14" s="3" customFormat="1" ht="13.5" customHeight="1" x14ac:dyDescent="0.15">
      <c r="A19" s="18"/>
      <c r="C19" s="8"/>
      <c r="D19" s="11"/>
      <c r="E19" s="10"/>
      <c r="F19" s="10">
        <v>700000</v>
      </c>
      <c r="G19" s="44" t="s">
        <v>22</v>
      </c>
      <c r="H19" s="9"/>
      <c r="I19" s="12">
        <v>70000</v>
      </c>
      <c r="J19" s="12">
        <v>35000</v>
      </c>
      <c r="K19" s="12">
        <v>5840</v>
      </c>
      <c r="L19" s="48">
        <v>840</v>
      </c>
      <c r="M19" s="48">
        <v>5000</v>
      </c>
      <c r="N19" s="48">
        <v>10000</v>
      </c>
    </row>
    <row r="20" spans="1:14" s="3" customFormat="1" ht="13.5" customHeight="1" x14ac:dyDescent="0.15">
      <c r="A20" s="18"/>
      <c r="C20" s="13">
        <v>700000</v>
      </c>
      <c r="D20" s="42" t="s">
        <v>8</v>
      </c>
      <c r="E20" s="10"/>
      <c r="F20" s="10">
        <v>900000</v>
      </c>
      <c r="G20" s="44" t="s">
        <v>22</v>
      </c>
      <c r="H20" s="9"/>
      <c r="I20" s="12">
        <v>80000</v>
      </c>
      <c r="J20" s="12">
        <v>40000</v>
      </c>
      <c r="K20" s="12">
        <v>6670</v>
      </c>
      <c r="L20" s="12">
        <f>L19</f>
        <v>840</v>
      </c>
      <c r="M20" s="12">
        <f t="shared" ref="M20:N20" si="1">M19</f>
        <v>5000</v>
      </c>
      <c r="N20" s="12">
        <f t="shared" si="1"/>
        <v>10000</v>
      </c>
    </row>
    <row r="21" spans="1:14" s="3" customFormat="1" ht="13.5" customHeight="1" x14ac:dyDescent="0.15">
      <c r="A21" s="18"/>
      <c r="C21" s="13">
        <v>900000</v>
      </c>
      <c r="D21" s="42" t="s">
        <v>8</v>
      </c>
      <c r="E21" s="10"/>
      <c r="F21" s="10">
        <v>1100000</v>
      </c>
      <c r="G21" s="44" t="s">
        <v>22</v>
      </c>
      <c r="H21" s="9"/>
      <c r="I21" s="12">
        <v>90000</v>
      </c>
      <c r="J21" s="12">
        <v>45000</v>
      </c>
      <c r="K21" s="12">
        <v>7500</v>
      </c>
      <c r="L21" s="12">
        <f t="shared" ref="L21:N30" si="2">L20</f>
        <v>840</v>
      </c>
      <c r="M21" s="12">
        <f t="shared" si="2"/>
        <v>5000</v>
      </c>
      <c r="N21" s="12">
        <f t="shared" si="2"/>
        <v>10000</v>
      </c>
    </row>
    <row r="22" spans="1:14" s="3" customFormat="1" ht="13.5" customHeight="1" x14ac:dyDescent="0.15">
      <c r="A22" s="20"/>
      <c r="C22" s="13">
        <v>1100000</v>
      </c>
      <c r="D22" s="42" t="s">
        <v>8</v>
      </c>
      <c r="E22" s="10"/>
      <c r="F22" s="10">
        <v>1300000</v>
      </c>
      <c r="G22" s="44" t="s">
        <v>22</v>
      </c>
      <c r="H22" s="9"/>
      <c r="I22" s="12">
        <v>100000</v>
      </c>
      <c r="J22" s="12">
        <v>50000</v>
      </c>
      <c r="K22" s="12">
        <v>8340</v>
      </c>
      <c r="L22" s="12">
        <f t="shared" si="2"/>
        <v>840</v>
      </c>
      <c r="M22" s="12">
        <f t="shared" si="2"/>
        <v>5000</v>
      </c>
      <c r="N22" s="12">
        <f t="shared" si="2"/>
        <v>10000</v>
      </c>
    </row>
    <row r="23" spans="1:14" s="3" customFormat="1" ht="13.5" customHeight="1" x14ac:dyDescent="0.15">
      <c r="A23" s="20"/>
      <c r="B23" s="1"/>
      <c r="C23" s="13">
        <v>1300000</v>
      </c>
      <c r="D23" s="42" t="s">
        <v>8</v>
      </c>
      <c r="E23" s="10"/>
      <c r="F23" s="10">
        <v>1500000</v>
      </c>
      <c r="G23" s="44" t="s">
        <v>22</v>
      </c>
      <c r="H23" s="9"/>
      <c r="I23" s="12">
        <v>110000</v>
      </c>
      <c r="J23" s="12">
        <v>55000</v>
      </c>
      <c r="K23" s="12">
        <v>9170</v>
      </c>
      <c r="L23" s="12">
        <f t="shared" si="2"/>
        <v>840</v>
      </c>
      <c r="M23" s="12">
        <f t="shared" si="2"/>
        <v>5000</v>
      </c>
      <c r="N23" s="12">
        <f t="shared" si="2"/>
        <v>10000</v>
      </c>
    </row>
    <row r="24" spans="1:14" s="3" customFormat="1" ht="13.5" customHeight="1" x14ac:dyDescent="0.15">
      <c r="A24" s="21"/>
      <c r="B24" s="1"/>
      <c r="C24" s="13">
        <v>1500000</v>
      </c>
      <c r="D24" s="42" t="s">
        <v>8</v>
      </c>
      <c r="E24" s="10"/>
      <c r="F24" s="10">
        <v>1700000</v>
      </c>
      <c r="G24" s="44" t="s">
        <v>22</v>
      </c>
      <c r="H24" s="9"/>
      <c r="I24" s="12">
        <v>120000</v>
      </c>
      <c r="J24" s="12">
        <v>60000</v>
      </c>
      <c r="K24" s="12">
        <v>10000</v>
      </c>
      <c r="L24" s="12">
        <f t="shared" si="2"/>
        <v>840</v>
      </c>
      <c r="M24" s="12">
        <f t="shared" si="2"/>
        <v>5000</v>
      </c>
      <c r="N24" s="12">
        <f t="shared" si="2"/>
        <v>10000</v>
      </c>
    </row>
    <row r="25" spans="1:14" s="3" customFormat="1" ht="13.5" customHeight="1" x14ac:dyDescent="0.15">
      <c r="A25" s="21"/>
      <c r="B25" s="1"/>
      <c r="C25" s="13">
        <v>1700000</v>
      </c>
      <c r="D25" s="42" t="s">
        <v>8</v>
      </c>
      <c r="E25" s="10"/>
      <c r="F25" s="10">
        <v>1900000</v>
      </c>
      <c r="G25" s="44" t="s">
        <v>22</v>
      </c>
      <c r="H25" s="9"/>
      <c r="I25" s="12">
        <v>130000</v>
      </c>
      <c r="J25" s="12">
        <v>65000</v>
      </c>
      <c r="K25" s="12">
        <v>10840</v>
      </c>
      <c r="L25" s="12">
        <f t="shared" si="2"/>
        <v>840</v>
      </c>
      <c r="M25" s="12">
        <f t="shared" si="2"/>
        <v>5000</v>
      </c>
      <c r="N25" s="12">
        <f t="shared" si="2"/>
        <v>10000</v>
      </c>
    </row>
    <row r="26" spans="1:14" ht="13.5" customHeight="1" x14ac:dyDescent="0.15">
      <c r="A26" s="21"/>
      <c r="C26" s="13">
        <v>1900000</v>
      </c>
      <c r="D26" s="42" t="s">
        <v>8</v>
      </c>
      <c r="E26" s="10"/>
      <c r="F26" s="10">
        <v>2100000</v>
      </c>
      <c r="G26" s="44" t="s">
        <v>22</v>
      </c>
      <c r="H26" s="9"/>
      <c r="I26" s="12">
        <v>140000</v>
      </c>
      <c r="J26" s="12">
        <v>70000</v>
      </c>
      <c r="K26" s="12">
        <v>11670</v>
      </c>
      <c r="L26" s="12">
        <f t="shared" si="2"/>
        <v>840</v>
      </c>
      <c r="M26" s="12">
        <f t="shared" si="2"/>
        <v>5000</v>
      </c>
      <c r="N26" s="12">
        <f t="shared" si="2"/>
        <v>10000</v>
      </c>
    </row>
    <row r="27" spans="1:14" ht="13.5" customHeight="1" x14ac:dyDescent="0.15">
      <c r="A27" s="21"/>
      <c r="C27" s="13">
        <v>2100000</v>
      </c>
      <c r="D27" s="42" t="s">
        <v>8</v>
      </c>
      <c r="E27" s="10"/>
      <c r="F27" s="10">
        <v>2300000</v>
      </c>
      <c r="G27" s="44" t="s">
        <v>22</v>
      </c>
      <c r="H27" s="9"/>
      <c r="I27" s="12">
        <v>150000</v>
      </c>
      <c r="J27" s="12">
        <v>75000</v>
      </c>
      <c r="K27" s="12">
        <v>12500</v>
      </c>
      <c r="L27" s="12">
        <f t="shared" si="2"/>
        <v>840</v>
      </c>
      <c r="M27" s="12">
        <f t="shared" si="2"/>
        <v>5000</v>
      </c>
      <c r="N27" s="12">
        <f t="shared" si="2"/>
        <v>10000</v>
      </c>
    </row>
    <row r="28" spans="1:14" ht="13.5" customHeight="1" x14ac:dyDescent="0.15">
      <c r="A28" s="21"/>
      <c r="C28" s="13">
        <v>2300000</v>
      </c>
      <c r="D28" s="42" t="s">
        <v>8</v>
      </c>
      <c r="E28" s="10"/>
      <c r="F28" s="10">
        <v>2500000</v>
      </c>
      <c r="G28" s="44" t="s">
        <v>22</v>
      </c>
      <c r="H28" s="9"/>
      <c r="I28" s="12">
        <v>160000</v>
      </c>
      <c r="J28" s="12">
        <v>80000</v>
      </c>
      <c r="K28" s="12">
        <v>13340</v>
      </c>
      <c r="L28" s="12">
        <f t="shared" si="2"/>
        <v>840</v>
      </c>
      <c r="M28" s="12">
        <f t="shared" si="2"/>
        <v>5000</v>
      </c>
      <c r="N28" s="12">
        <f t="shared" si="2"/>
        <v>10000</v>
      </c>
    </row>
    <row r="29" spans="1:14" ht="13.5" customHeight="1" x14ac:dyDescent="0.15">
      <c r="C29" s="13">
        <v>2500000</v>
      </c>
      <c r="D29" s="42" t="s">
        <v>8</v>
      </c>
      <c r="E29" s="10"/>
      <c r="F29" s="10">
        <v>3400000</v>
      </c>
      <c r="G29" s="44" t="s">
        <v>22</v>
      </c>
      <c r="H29" s="9"/>
      <c r="I29" s="12">
        <v>170000</v>
      </c>
      <c r="J29" s="12">
        <v>85000</v>
      </c>
      <c r="K29" s="12">
        <v>14170</v>
      </c>
      <c r="L29" s="12">
        <f t="shared" si="2"/>
        <v>840</v>
      </c>
      <c r="M29" s="12">
        <f t="shared" si="2"/>
        <v>5000</v>
      </c>
      <c r="N29" s="12">
        <f t="shared" si="2"/>
        <v>10000</v>
      </c>
    </row>
    <row r="30" spans="1:14" ht="13.5" customHeight="1" x14ac:dyDescent="0.15">
      <c r="C30" s="13">
        <v>3400000</v>
      </c>
      <c r="D30" s="43" t="s">
        <v>21</v>
      </c>
      <c r="E30" s="15"/>
      <c r="F30" s="15"/>
      <c r="G30" s="15"/>
      <c r="H30" s="14"/>
      <c r="I30" s="16" t="s">
        <v>5</v>
      </c>
      <c r="J30" s="16" t="s">
        <v>6</v>
      </c>
      <c r="K30" s="16" t="s">
        <v>7</v>
      </c>
      <c r="L30" s="12">
        <f t="shared" si="2"/>
        <v>840</v>
      </c>
      <c r="M30" s="12">
        <f t="shared" si="2"/>
        <v>5000</v>
      </c>
      <c r="N30" s="12">
        <f t="shared" si="2"/>
        <v>10000</v>
      </c>
    </row>
  </sheetData>
  <sheetProtection sheet="1" objects="1" scenarios="1" selectLockedCells="1"/>
  <mergeCells count="27">
    <mergeCell ref="L17:N17"/>
    <mergeCell ref="H11:I11"/>
    <mergeCell ref="H12:I12"/>
    <mergeCell ref="H4:I4"/>
    <mergeCell ref="D9:E9"/>
    <mergeCell ref="F9:G9"/>
    <mergeCell ref="H9:I9"/>
    <mergeCell ref="H10:I10"/>
    <mergeCell ref="F10:G10"/>
    <mergeCell ref="D10:E10"/>
    <mergeCell ref="H1:I1"/>
    <mergeCell ref="H2:I2"/>
    <mergeCell ref="F2:G2"/>
    <mergeCell ref="F3:G3"/>
    <mergeCell ref="H3:I3"/>
    <mergeCell ref="F1:G1"/>
    <mergeCell ref="D4:E4"/>
    <mergeCell ref="F4:G4"/>
    <mergeCell ref="D11:E11"/>
    <mergeCell ref="D12:E12"/>
    <mergeCell ref="F11:G11"/>
    <mergeCell ref="F12:G12"/>
    <mergeCell ref="A15:A18"/>
    <mergeCell ref="C18:D18"/>
    <mergeCell ref="D1:E1"/>
    <mergeCell ref="D2:E2"/>
    <mergeCell ref="D3:E3"/>
  </mergeCells>
  <phoneticPr fontId="3"/>
  <conditionalFormatting sqref="D10 H10 F10">
    <cfRule type="containsBlanks" dxfId="5" priority="1">
      <formula>LEN(TRIM(D10))=0</formula>
    </cfRule>
    <cfRule type="cellIs" dxfId="4" priority="2" operator="lessThan">
      <formula>D2</formula>
    </cfRule>
  </conditionalFormatting>
  <conditionalFormatting sqref="A6">
    <cfRule type="expression" dxfId="3" priority="3">
      <formula>#REF!="自宅外"</formula>
    </cfRule>
  </conditionalFormatting>
  <conditionalFormatting sqref="A19">
    <cfRule type="expression" dxfId="2" priority="7">
      <formula>#REF!="異"</formula>
    </cfRule>
  </conditionalFormatting>
  <conditionalFormatting sqref="A21">
    <cfRule type="expression" dxfId="1" priority="8">
      <formula>#REF!="異"</formula>
    </cfRule>
  </conditionalFormatting>
  <conditionalFormatting sqref="A14 A20">
    <cfRule type="expression" dxfId="0" priority="9">
      <formula>#REF!="異"</formula>
    </cfRule>
  </conditionalFormatting>
  <dataValidations count="2">
    <dataValidation imeMode="off" allowBlank="1" showInputMessage="1" showErrorMessage="1" sqref="A10 H10 D10 F10 A3" xr:uid="{00000000-0002-0000-0000-000000000000}"/>
    <dataValidation type="list" imeMode="off" allowBlank="1" showInputMessage="1" showErrorMessage="1" sqref="A5" xr:uid="{00D32BEA-6F17-4D0B-B577-98F80EBF17DF}">
      <formula1>"0,70000"</formula1>
    </dataValidation>
  </dataValidations>
  <printOptions horizontalCentered="1" verticalCentered="1"/>
  <pageMargins left="0.70866141732283472" right="0.70866141732283472" top="0.74803149606299213" bottom="0.74803149606299213" header="0.31496062992125984" footer="0.31496062992125984"/>
  <pageSetup paperSize="9" scale="89" orientation="landscape" r:id="rId1"/>
  <ignoredErrors>
    <ignoredError sqref="H5 F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返還期間計算表</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user14</dc:creator>
  <cp:lastModifiedBy>user013</cp:lastModifiedBy>
  <cp:lastPrinted>2020-10-19T01:46:03Z</cp:lastPrinted>
  <dcterms:created xsi:type="dcterms:W3CDTF">2014-12-05T02:52:36Z</dcterms:created>
  <dcterms:modified xsi:type="dcterms:W3CDTF">2021-03-30T04:33:29Z</dcterms:modified>
</cp:coreProperties>
</file>